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Шаблон!$B$17:$S$20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<sst xmlns="http://schemas.openxmlformats.org/spreadsheetml/2006/main" count="598" uniqueCount="351">
  <si>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</si>
  <si>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</si>
  <si>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</si>
  <si>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</si>
  <si>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</si>
  <si>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</si>
  <si>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</si>
  <si>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</si>
  <si>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</si>
  <si>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</si>
  <si>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</si>
  <si>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</si>
  <si>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</si>
  <si>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</si>
  <si>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</si>
  <si>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</si>
  <si>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</si>
  <si>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</si>
  <si>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</si>
  <si>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</si>
  <si>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</si>
  <si>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</si>
  <si>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</si>
  <si>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</si>
  <si>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</si>
  <si>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</si>
  <si>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</si>
  <si>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</si>
  <si>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</si>
  <si>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</si>
  <si>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</si>
  <si>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</si>
  <si>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</si>
  <si>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</si>
  <si>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</si>
  <si>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</si>
  <si>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</si>
  <si>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</si>
  <si>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</si>
  <si>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</si>
  <si>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</si>
  <si>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</si>
  <si>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</si>
  <si>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</si>
  <si>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</si>
  <si>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</si>
  <si>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</si>
  <si>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</si>
  <si>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</si>
  <si>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</si>
  <si>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</si>
  <si>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</si>
  <si>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</si>
  <si>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</si>
  <si>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</si>
  <si>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</si>
  <si>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</si>
  <si>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</si>
  <si>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</si>
  <si>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</si>
  <si>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</si>
  <si>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</si>
  <si>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</si>
  <si>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</si>
  <si>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</si>
  <si>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</si>
  <si>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</si>
  <si>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</si>
  <si>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</si>
  <si>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</si>
  <si>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</si>
  <si>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</si>
  <si>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</si>
  <si>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</si>
  <si>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</si>
  <si>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</si>
  <si>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</si>
  <si>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</si>
  <si>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</si>
  <si>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</si>
  <si>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</si>
  <si>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</si>
  <si>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</si>
  <si>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</si>
  <si>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</si>
  <si>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</si>
  <si>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</si>
  <si>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</si>
  <si>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</si>
  <si>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</si>
  <si>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</si>
  <si>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</si>
  <si>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</si>
  <si>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</si>
  <si>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</si>
  <si>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</si>
  <si>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</si>
  <si>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</si>
  <si>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</si>
  <si>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</si>
  <si>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</si>
  <si>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</si>
  <si>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</si>
  <si>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</si>
  <si>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</si>
  <si>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</si>
  <si>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</si>
  <si>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</si>
  <si>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</si>
  <si>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</si>
  <si>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</si>
  <si>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</si>
  <si>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</si>
  <si>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</si>
  <si>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</si>
  <si>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</si>
  <si>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</si>
  <si>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</si>
  <si>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</si>
  <si>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</si>
  <si>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</si>
  <si>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</si>
  <si>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</si>
  <si>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</si>
  <si>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</si>
  <si>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</si>
  <si>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</si>
  <si>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</si>
  <si>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</si>
  <si>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</si>
  <si>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</si>
  <si>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</si>
  <si>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</si>
  <si>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</si>
  <si>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</si>
  <si>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</si>
  <si>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</si>
  <si>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</si>
  <si>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</si>
  <si>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</si>
  <si>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</si>
  <si>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</si>
  <si>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</si>
  <si>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</si>
  <si>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</si>
  <si>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</si>
  <si>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</si>
  <si>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</si>
  <si>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</si>
  <si>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</si>
  <si>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</si>
  <si>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</si>
  <si>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</si>
  <si>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</si>
  <si>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</si>
  <si>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</si>
  <si>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</si>
  <si>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</si>
  <si>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</si>
  <si>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</si>
  <si>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</si>
  <si>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</si>
  <si>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</si>
  <si>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</si>
  <si>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</si>
  <si>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</si>
  <si>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</si>
  <si>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</si>
  <si>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</si>
  <si>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</si>
  <si>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</si>
  <si>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</si>
  <si>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</si>
  <si>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</si>
  <si>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</si>
  <si>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</si>
  <si>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</si>
  <si>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</si>
  <si>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</si>
  <si>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</si>
  <si>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</si>
  <si>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</si>
  <si>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</si>
  <si>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</si>
  <si>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</si>
  <si>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</si>
  <si>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</si>
  <si>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</si>
  <si>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</si>
  <si>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</si>
  <si>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</si>
  <si>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</si>
  <si>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</si>
  <si>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</si>
  <si>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</si>
  <si>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</si>
  <si>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</si>
  <si>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</si>
  <si>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</si>
  <si>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</si>
  <si>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</si>
  <si>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</si>
  <si>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</si>
  <si>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</si>
  <si>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</si>
  <si>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</si>
  <si>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</si>
  <si>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</si>
  <si>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</si>
  <si>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</si>
  <si>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</si>
  <si>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</si>
  <si>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</si>
  <si>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</si>
  <si>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</si>
  <si>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</si>
  <si>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</si>
  <si>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</si>
  <si>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</si>
  <si>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</si>
  <si>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</si>
  <si>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</si>
  <si>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</si>
  <si>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</si>
  <si>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</si>
  <si>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</si>
  <si>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</si>
  <si>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</si>
  <si>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</si>
  <si>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</si>
  <si>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</si>
  <si>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</si>
  <si>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</si>
  <si>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</si>
  <si>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</si>
  <si>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</si>
  <si>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</si>
  <si>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</si>
  <si>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</si>
  <si>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</si>
  <si>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</si>
  <si>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</si>
  <si>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</si>
  <si>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</si>
  <si>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</si>
  <si>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</si>
  <si>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</si>
  <si>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</si>
  <si>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</si>
  <si>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</si>
  <si>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</si>
  <si>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</si>
  <si>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</si>
  <si>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</si>
  <si>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</si>
  <si>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</si>
  <si>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</si>
  <si>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</si>
  <si>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</si>
  <si>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</si>
  <si>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</si>
  <si>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</si>
  <si>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Поставка офисной бумаги для нужд ООО «ПетроЭнергоКонтроль»</t>
  </si>
  <si>
    <t>Внимание!!!  Обязательно прочитайте инструкцию по заполнению в конце таблицы.</t>
  </si>
  <si>
    <t>Лот</t>
  </si>
  <si>
    <t>990.25.00087 Поставка офисной бумаги для нужд ООО «ПетроЭнергоКонтроль»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</si>
  <si>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</si>
  <si>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</si>
  <si>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</si>
  <si>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</si>
  <si>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</si>
  <si>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</si>
  <si>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</si>
  <si>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</si>
  <si>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</si>
  <si>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</si>
  <si>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</si>
  <si>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</si>
  <si>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</si>
  <si>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</si>
  <si>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</si>
  <si>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</si>
  <si>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</si>
  <si>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</si>
  <si>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</si>
  <si>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</si>
  <si>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</si>
  <si>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</si>
  <si>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</si>
  <si>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</si>
  <si>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</si>
  <si>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</si>
  <si>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</si>
  <si>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</si>
  <si>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</si>
  <si>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</si>
  <si>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</si>
  <si>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</si>
  <si>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</si>
  <si>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</si>
  <si>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</si>
  <si>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</si>
  <si>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</si>
  <si>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</si>
  <si>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</si>
  <si>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</si>
  <si>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</si>
  <si>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</si>
  <si>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</si>
  <si>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</si>
  <si>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</si>
  <si>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</si>
  <si>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</si>
  <si>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</si>
  <si>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"ПЕТРОЭНЕРГОКОНТРОЛЬ"-&gt;ООО "ПЕТРОЭНЕРГОКОНТРОЛЬ"</t>
  </si>
  <si>
    <t>569065</t>
  </si>
  <si>
    <t>Бумага для печати формат A3, плотность 80г/м2, белизна по CIE 146%, марка C</t>
  </si>
  <si>
    <t>Бумага для печати A3, 80г/м2, CIE 146%, марка C</t>
  </si>
  <si>
    <t>Штука</t>
  </si>
  <si>
    <t>526011</t>
  </si>
  <si>
    <t>Бумага для печати формат A4, плотность 80г/м2, белизна по CIE 146%, марка C</t>
  </si>
  <si>
    <t>Бумага для печати A4, 80г/м2, CIE 146%, марка C</t>
  </si>
  <si>
    <t>736536</t>
  </si>
  <si>
    <t>Бумага для печати формат A5, плотность 80г/м2, белизна по CIE 146%, марка C</t>
  </si>
  <si>
    <t>Бумага для печати A5, 80г/м2, CIE 146%, марка C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</si>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</sst>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6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317</v>
      </c>
      <c r="G18" s="4"/>
      <c r="H18" s="4" t="s">
        <v>318</v>
      </c>
      <c r="I18" s="4" t="s">
        <v>0</v>
      </c>
      <c r="J18" s="5" t="n">
        <v>693.89</v>
      </c>
      <c r="K18" s="6" t="n">
        <v>71.0</v>
      </c>
      <c r="L18" s="5" t="n">
        <v>49266.19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Q23,)</f>
        <v>0.0</v>
      </c>
      <c r="V18" s="5" t="n">
        <f>U18*K18</f>
        <v>0.0</v>
      </c>
      <c r="W18" s="5" t="n">
        <f>X18*(ROUNDDOWN(T18,0) + ROUNDDOWN(T18 - ROUNDDOWN(T18,0),9))</f>
        <v>0.0</v>
      </c>
      <c r="X18" s="6" t="n">
        <f>K18</f>
        <v>71.0</v>
      </c>
      <c r="Y18" s="4" t="n">
        <v>2534364.0</v>
      </c>
    </row>
    <row r="19">
      <c r="A19" s="7"/>
      <c r="B19" s="4" t="s">
        <v>314</v>
      </c>
      <c r="C19" s="4" t="n">
        <v>2.0</v>
      </c>
      <c r="D19" s="4" t="s">
        <v>319</v>
      </c>
      <c r="E19" s="4" t="s">
        <v>320</v>
      </c>
      <c r="F19" s="4" t="s">
        <v>321</v>
      </c>
      <c r="G19" s="4"/>
      <c r="H19" s="4" t="s">
        <v>318</v>
      </c>
      <c r="I19" s="4" t="s">
        <v>0</v>
      </c>
      <c r="J19" s="5" t="n">
        <v>355.47</v>
      </c>
      <c r="K19" s="6" t="n">
        <v>5800.0</v>
      </c>
      <c r="L19" s="5" t="n">
        <v>2061726.0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Q23,)</f>
        <v>0.0</v>
      </c>
      <c r="V19" s="5" t="n">
        <f>U19*K19</f>
        <v>0.0</v>
      </c>
      <c r="W19" s="5" t="n">
        <f>X19*(ROUNDDOWN(T19,0) + ROUNDDOWN(T19 - ROUNDDOWN(T19,0),9))</f>
        <v>0.0</v>
      </c>
      <c r="X19" s="6" t="n">
        <f>K19</f>
        <v>5800.0</v>
      </c>
      <c r="Y19" s="4" t="n">
        <v>2534363.0</v>
      </c>
    </row>
    <row r="20">
      <c r="A20" s="7"/>
      <c r="B20" s="4" t="s">
        <v>314</v>
      </c>
      <c r="C20" s="4" t="n">
        <v>3.0</v>
      </c>
      <c r="D20" s="4" t="s">
        <v>322</v>
      </c>
      <c r="E20" s="4" t="s">
        <v>323</v>
      </c>
      <c r="F20" s="4" t="s">
        <v>324</v>
      </c>
      <c r="G20" s="4"/>
      <c r="H20" s="4" t="s">
        <v>318</v>
      </c>
      <c r="I20" s="4" t="s">
        <v>0</v>
      </c>
      <c r="J20" s="5" t="n">
        <v>266.06</v>
      </c>
      <c r="K20" s="6" t="n">
        <v>23.0</v>
      </c>
      <c r="L20" s="5" t="n">
        <v>6119.38</v>
      </c>
      <c r="M20" s="7" t="n">
        <f>IF(P20=1,0,1) + IF(ISBLANK(R20),1,0) + IF(ISBLANK(S20),1,0)</f>
        <v>3.0</v>
      </c>
      <c r="N20" s="7"/>
      <c r="O20" s="7"/>
      <c r="P20" s="7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7" t="str">
        <f>IFERROR(IF(P20=1, "Российская Федерация", "Не заполнено"),"")</f>
        <v/>
      </c>
      <c r="R20" s="7"/>
      <c r="S20" s="7"/>
      <c r="T20" s="7"/>
      <c r="U20" s="5" t="n">
        <f>IF(T20&lt;&gt;0, J20 * Q23,)</f>
        <v>0.0</v>
      </c>
      <c r="V20" s="5" t="n">
        <f>U20*K20</f>
        <v>0.0</v>
      </c>
      <c r="W20" s="5" t="n">
        <f>X20*(ROUNDDOWN(T20,0) + ROUNDDOWN(T20 - ROUNDDOWN(T20,0),9))</f>
        <v>0.0</v>
      </c>
      <c r="X20" s="6" t="n">
        <f>K20</f>
        <v>23.0</v>
      </c>
      <c r="Y20" s="4" t="n">
        <v>2534365.0</v>
      </c>
    </row>
    <row r="21" ht="12.75" customHeight="true">
      <c r="K21" s="68"/>
      <c r="L21" s="68"/>
    </row>
    <row r="22" ht="15.0" customHeight="true">
      <c r="K22" t="s" s="69">
        <v>325</v>
      </c>
      <c r="L22" s="69"/>
      <c r="M22" t="s" s="69">
        <v>326</v>
      </c>
      <c r="N22" s="69"/>
      <c r="O22" s="69"/>
      <c r="P22" s="69"/>
      <c r="Q22" s="69"/>
      <c r="R22" s="70"/>
      <c r="S22" s="70"/>
      <c r="W22" t="s" s="71">
        <v>327</v>
      </c>
      <c r="X22" s="72"/>
    </row>
    <row r="23" ht="15.0" customHeight="true">
      <c r="L23" s="73" t="n">
        <f>SUM(L18:L20)</f>
        <v>2117111.57</v>
      </c>
      <c r="Q23" s="73" t="n">
        <f>W23/L23</f>
        <v>0.0</v>
      </c>
      <c r="W23" s="73" t="n">
        <f>SUM(W18:W20)</f>
        <v>0.0</v>
      </c>
    </row>
    <row r="24" ht="12.75" customHeight="true">
      <c r="R24" t="s" s="68">
        <v>328</v>
      </c>
      <c r="S24" t="s" s="68">
        <v>329</v>
      </c>
      <c r="T24" s="68"/>
    </row>
    <row r="25" ht="12.75" customHeight="true">
      <c r="D25" t="s" s="74">
        <v>330</v>
      </c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77" t="n">
        <f>SUM(V18:V20)</f>
        <v>0.0</v>
      </c>
      <c r="S25" t="n" s="77">
        <v>100.0</v>
      </c>
      <c r="T25" t="s" s="78">
        <v>331</v>
      </c>
    </row>
    <row r="26" ht="15.0" customHeight="true">
      <c r="D26" t="s" s="74">
        <v>332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6"/>
      <c r="R26" s="73" t="n">
        <f>SUMIF(P18:P20,1, V18:V20)</f>
        <v>0.0</v>
      </c>
      <c r="S26" s="73" t="n">
        <f>IF(R25&lt;&gt;0, R26/R25*100,)</f>
        <v>0.0</v>
      </c>
      <c r="T26" s="79" t="str">
        <f>IF(S26&lt;=50," ","РФ/ДНР/ЛНР/ЕАЭС")</f>
        <v> </v>
      </c>
    </row>
    <row r="27" ht="15.0" customHeight="true">
      <c r="D27" t="s" s="74">
        <v>333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6"/>
      <c r="R27" s="73" t="n">
        <f>IF(R25&lt;&gt;0,R25-R26,)</f>
        <v>0.0</v>
      </c>
      <c r="S27" s="73" t="n">
        <f>IF(R25&lt;&gt;0, R27/R25*100,)</f>
        <v>0.0</v>
      </c>
      <c r="T27" s="79" t="str">
        <f>IF(S27&gt;50,"Импорт", " ")</f>
        <v> </v>
      </c>
    </row>
    <row r="28" ht="15.0" customHeight="true">
      <c r="D28" t="s" s="74">
        <v>334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6"/>
      <c r="R28" s="73" t="n">
        <f>SUMIF(M18:M20, 0, V18:V20)</f>
        <v>0.0</v>
      </c>
      <c r="S28" s="73" t="n">
        <f>IF(R25&lt;&gt;0, R28/R25*100,)</f>
        <v>0.0</v>
      </c>
      <c r="T28" s="79" t="str">
        <f>IF(S28&lt;=50," ","РЭП (ПО)")</f>
        <v> </v>
      </c>
    </row>
    <row r="29" ht="15.0" customHeight="true">
      <c r="A29" s="7"/>
    </row>
    <row r="30" ht="15.75" customHeight="true">
      <c r="B30" t="s" s="80">
        <v>335</v>
      </c>
    </row>
    <row r="31" ht="19.5" customHeight="true">
      <c r="B31" t="s" s="81">
        <v>336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</row>
    <row r="32" ht="20.25" customHeight="true">
      <c r="B32" t="s" s="82">
        <v>337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ht="39.75" customHeight="true">
      <c r="B33" t="s" s="84">
        <v>338</v>
      </c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</row>
    <row r="34" ht="19.5" customHeight="true">
      <c r="B34" t="s" s="82">
        <v>339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</row>
    <row r="35" ht="18.0" customHeight="true">
      <c r="B35" t="s" s="82">
        <v>340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</row>
    <row r="36" ht="22.5" customHeight="true">
      <c r="B36" t="s" s="82">
        <v>341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</row>
    <row r="37" ht="19.5" customHeight="true">
      <c r="B37" t="s" s="82">
        <v>342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</row>
    <row r="38" ht="22.5" customHeight="true">
      <c r="B38" t="s" s="82">
        <v>343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</row>
    <row r="39" ht="34.5" customHeight="true">
      <c r="B39" t="s" s="82">
        <v>344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</row>
    <row r="40" ht="36.0" customHeight="true">
      <c r="B40" t="s" s="82">
        <v>345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ht="32.25" customHeight="true">
      <c r="B41" t="s" s="86">
        <v>346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</row>
    <row r="42" ht="33.75" customHeight="true">
      <c r="B42" t="s" s="82">
        <v>347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</row>
    <row r="43" ht="33.75" customHeight="true">
      <c r="B43" t="s" s="82">
        <v>348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ht="124.5" customHeight="true">
      <c r="B44" t="s" s="82">
        <v>349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</row>
    <row r="45" ht="33.75" customHeight="true">
      <c r="B45" t="s" s="82">
        <v>350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</row>
    <row r="46" ht="24.75" customHeight="true">
      <c r="A46" s="7"/>
    </row>
  </sheetData>
  <sheetProtection autoFilter="false" sort="false" password="CDB0" sheet="true" scenarios="true" objects="true"/>
  <autoFilter ref="B17:S20"/>
  <mergeCells>
    <mergeCell ref="K22:L22"/>
    <mergeCell ref="M22:Q22"/>
    <mergeCell ref="I14:I16"/>
    <mergeCell ref="J14:J16"/>
    <mergeCell ref="K14:K16"/>
    <mergeCell ref="L14:L16"/>
    <mergeCell ref="D28:Q28"/>
    <mergeCell ref="B44:W44"/>
    <mergeCell ref="B40:W40"/>
    <mergeCell ref="B41:W41"/>
    <mergeCell ref="B42:W42"/>
    <mergeCell ref="B43:W43"/>
    <mergeCell ref="BS15:BT15"/>
    <mergeCell ref="B45:W45"/>
    <mergeCell ref="B39:W39"/>
    <mergeCell ref="D25:Q25"/>
    <mergeCell ref="D26:Q26"/>
    <mergeCell ref="D27:Q27"/>
    <mergeCell ref="B31:W31"/>
    <mergeCell ref="B32:W32"/>
    <mergeCell ref="B33:W33"/>
    <mergeCell ref="B34:W34"/>
    <mergeCell ref="B35:W35"/>
    <mergeCell ref="B36:W36"/>
    <mergeCell ref="B37:W37"/>
    <mergeCell ref="B38:W38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9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2025-12-30T08:37:32Z</dcterms:created>
  <dc:creator>Apache POI</dc:creator>
</cp:coreProperties>
</file>